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vaxapp1.sharepoint.com/sites/VaxAppPtyLtd/Shared Documents/Marketing/Content/Blog/2. Capacity of Immunisation Providers/"/>
    </mc:Choice>
  </mc:AlternateContent>
  <xr:revisionPtr revIDLastSave="33" documentId="11_6E51C3B070C04E91BA1AE39C2A90E5C886D1965C" xr6:coauthVersionLast="45" xr6:coauthVersionMax="45" xr10:uidLastSave="{24E7B601-3BAA-441B-8F2E-FC0CE5444DAE}"/>
  <bookViews>
    <workbookView xWindow="-110" yWindow="-110" windowWidth="38620" windowHeight="21220" xr2:uid="{00000000-000D-0000-FFFF-FFFF00000000}"/>
  </bookViews>
  <sheets>
    <sheet name="Australian Encounters T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I30" i="2" s="1"/>
  <c r="I29" i="2"/>
  <c r="N29" i="2" s="1"/>
  <c r="F29" i="2"/>
  <c r="E29" i="2"/>
  <c r="F28" i="2"/>
  <c r="E28" i="2"/>
  <c r="I27" i="2"/>
  <c r="N27" i="2" s="1"/>
  <c r="F27" i="2"/>
  <c r="G27" i="2" s="1"/>
  <c r="E27" i="2"/>
  <c r="N26" i="2"/>
  <c r="I26" i="2"/>
  <c r="J26" i="2" s="1"/>
  <c r="F26" i="2"/>
  <c r="E26" i="2"/>
  <c r="G26" i="2" s="1"/>
  <c r="I25" i="2"/>
  <c r="J25" i="2" s="1"/>
  <c r="F25" i="2"/>
  <c r="E25" i="2"/>
  <c r="G25" i="2" s="1"/>
  <c r="F24" i="2"/>
  <c r="E24" i="2"/>
  <c r="I23" i="2"/>
  <c r="J23" i="2" s="1"/>
  <c r="F23" i="2"/>
  <c r="E23" i="2"/>
  <c r="F22" i="2"/>
  <c r="G22" i="2" s="1"/>
  <c r="E22" i="2"/>
  <c r="AB16" i="2"/>
  <c r="W16" i="2"/>
  <c r="V16" i="2"/>
  <c r="T16" i="2"/>
  <c r="R16" i="2"/>
  <c r="P16" i="2"/>
  <c r="O16" i="2"/>
  <c r="M16" i="2"/>
  <c r="L16" i="2"/>
  <c r="J16" i="2"/>
  <c r="I16" i="2"/>
  <c r="G16" i="2"/>
  <c r="F16" i="2"/>
  <c r="D16" i="2"/>
  <c r="C16" i="2"/>
  <c r="AD15" i="2"/>
  <c r="AA15" i="2"/>
  <c r="X15" i="2"/>
  <c r="S15" i="2"/>
  <c r="U15" i="2" s="1"/>
  <c r="Q15" i="2"/>
  <c r="N15" i="2"/>
  <c r="K15" i="2"/>
  <c r="H15" i="2"/>
  <c r="E15" i="2"/>
  <c r="AD14" i="2"/>
  <c r="AA14" i="2"/>
  <c r="X14" i="2"/>
  <c r="S14" i="2"/>
  <c r="U14" i="2" s="1"/>
  <c r="Q14" i="2"/>
  <c r="N14" i="2"/>
  <c r="K14" i="2"/>
  <c r="H14" i="2"/>
  <c r="E14" i="2"/>
  <c r="AD13" i="2"/>
  <c r="AA13" i="2"/>
  <c r="X13" i="2"/>
  <c r="S13" i="2"/>
  <c r="U13" i="2" s="1"/>
  <c r="Q13" i="2"/>
  <c r="N13" i="2"/>
  <c r="K13" i="2"/>
  <c r="H13" i="2"/>
  <c r="E13" i="2"/>
  <c r="AD12" i="2"/>
  <c r="AA12" i="2"/>
  <c r="X12" i="2"/>
  <c r="S12" i="2"/>
  <c r="U12" i="2" s="1"/>
  <c r="Q12" i="2"/>
  <c r="N12" i="2"/>
  <c r="K12" i="2"/>
  <c r="H12" i="2"/>
  <c r="E12" i="2"/>
  <c r="AD11" i="2"/>
  <c r="AA11" i="2"/>
  <c r="X11" i="2"/>
  <c r="S11" i="2"/>
  <c r="U11" i="2" s="1"/>
  <c r="Q11" i="2"/>
  <c r="N11" i="2"/>
  <c r="K11" i="2"/>
  <c r="H11" i="2"/>
  <c r="E11" i="2"/>
  <c r="AD10" i="2"/>
  <c r="AA10" i="2"/>
  <c r="X10" i="2"/>
  <c r="S10" i="2"/>
  <c r="U10" i="2" s="1"/>
  <c r="Q10" i="2"/>
  <c r="N10" i="2"/>
  <c r="K10" i="2"/>
  <c r="H10" i="2"/>
  <c r="E10" i="2"/>
  <c r="AD9" i="2"/>
  <c r="AA9" i="2"/>
  <c r="X9" i="2"/>
  <c r="S9" i="2"/>
  <c r="U9" i="2" s="1"/>
  <c r="Q9" i="2"/>
  <c r="N9" i="2"/>
  <c r="K9" i="2"/>
  <c r="H9" i="2"/>
  <c r="E9" i="2"/>
  <c r="AD8" i="2"/>
  <c r="AA8" i="2"/>
  <c r="X8" i="2"/>
  <c r="S8" i="2"/>
  <c r="Q8" i="2"/>
  <c r="N8" i="2"/>
  <c r="K8" i="2"/>
  <c r="K16" i="2" s="1"/>
  <c r="H8" i="2"/>
  <c r="E8" i="2"/>
  <c r="N16" i="2" l="1"/>
  <c r="H25" i="2"/>
  <c r="H28" i="2"/>
  <c r="N23" i="2"/>
  <c r="O23" i="2" s="1"/>
  <c r="N25" i="2"/>
  <c r="O25" i="2" s="1"/>
  <c r="X16" i="2"/>
  <c r="H24" i="2"/>
  <c r="Q16" i="2"/>
  <c r="E30" i="2"/>
  <c r="AD16" i="2"/>
  <c r="F30" i="2"/>
  <c r="H26" i="2"/>
  <c r="K26" i="2" s="1"/>
  <c r="M26" i="2" s="1"/>
  <c r="S16" i="2"/>
  <c r="H27" i="2"/>
  <c r="I22" i="2"/>
  <c r="I24" i="2"/>
  <c r="J24" i="2" s="1"/>
  <c r="I28" i="2"/>
  <c r="K25" i="2"/>
  <c r="M25" i="2" s="1"/>
  <c r="L26" i="2"/>
  <c r="H29" i="2"/>
  <c r="K29" i="2" s="1"/>
  <c r="M29" i="2" s="1"/>
  <c r="H22" i="2"/>
  <c r="H23" i="2"/>
  <c r="K23" i="2" s="1"/>
  <c r="J29" i="2"/>
  <c r="E16" i="2"/>
  <c r="H16" i="2"/>
  <c r="G23" i="2"/>
  <c r="L23" i="2" s="1"/>
  <c r="U8" i="2"/>
  <c r="U16" i="2" s="1"/>
  <c r="O26" i="2"/>
  <c r="G29" i="2"/>
  <c r="J27" i="2"/>
  <c r="G28" i="2"/>
  <c r="G24" i="2"/>
  <c r="J22" i="2" l="1"/>
  <c r="N22" i="2"/>
  <c r="O22" i="2" s="1"/>
  <c r="K24" i="2"/>
  <c r="O24" i="2"/>
  <c r="K28" i="2"/>
  <c r="M28" i="2" s="1"/>
  <c r="L24" i="2"/>
  <c r="K27" i="2"/>
  <c r="N24" i="2"/>
  <c r="J28" i="2"/>
  <c r="O28" i="2" s="1"/>
  <c r="N28" i="2"/>
  <c r="G30" i="2"/>
  <c r="M27" i="2"/>
  <c r="L27" i="2"/>
  <c r="M24" i="2"/>
  <c r="K22" i="2"/>
  <c r="O29" i="2"/>
  <c r="O27" i="2"/>
  <c r="L29" i="2"/>
  <c r="H30" i="2"/>
  <c r="M23" i="2"/>
  <c r="L25" i="2"/>
  <c r="L28" i="2" l="1"/>
  <c r="M22" i="2"/>
  <c r="L22" i="2"/>
  <c r="O30" i="2"/>
  <c r="K30" i="2"/>
  <c r="M30" i="2" l="1"/>
  <c r="L30" i="2"/>
</calcChain>
</file>

<file path=xl/sharedStrings.xml><?xml version="1.0" encoding="utf-8"?>
<sst xmlns="http://schemas.openxmlformats.org/spreadsheetml/2006/main" count="117" uniqueCount="76">
  <si>
    <t>AGE Cohort</t>
  </si>
  <si>
    <t>Up to 12 months</t>
  </si>
  <si>
    <t>Up to 2 years</t>
  </si>
  <si>
    <t>Up to 5 years</t>
  </si>
  <si>
    <t>12 -13 Years (Year 7)</t>
  </si>
  <si>
    <t>14 -16 Years (Year 10)</t>
  </si>
  <si>
    <t>70 years (up to 79yrs catch up)</t>
  </si>
  <si>
    <t>Pregnant Women</t>
  </si>
  <si>
    <t>Influenza</t>
  </si>
  <si>
    <t>COVID-19</t>
  </si>
  <si>
    <t>Data Sources</t>
  </si>
  <si>
    <t>Links</t>
  </si>
  <si>
    <t>NIP Scheduled Encounters</t>
  </si>
  <si>
    <t>2019 population data used from the Australian Bureau of Statistics</t>
  </si>
  <si>
    <t>https://www.abs.gov.au/statistics/people/population/regional-population-age-and-sex/2019</t>
  </si>
  <si>
    <t>Encounter Ages</t>
  </si>
  <si>
    <t>Birth, 2, 4, 6 and 12 months</t>
  </si>
  <si>
    <t>18 months</t>
  </si>
  <si>
    <t>4 Years</t>
  </si>
  <si>
    <t>70 Years</t>
  </si>
  <si>
    <t>Pregnant</t>
  </si>
  <si>
    <t>COVID-19 2 doses</t>
  </si>
  <si>
    <t>2019 school population data used from the Australian Bureau of Statistics</t>
  </si>
  <si>
    <t>https://www.abs.gov.au/statistics/people/education/schools/2019</t>
  </si>
  <si>
    <t>Total</t>
  </si>
  <si>
    <t>Coverage</t>
  </si>
  <si>
    <t>Encounters</t>
  </si>
  <si>
    <t>Total Population</t>
  </si>
  <si>
    <t>Adjusted for catch up up 4x</t>
  </si>
  <si>
    <t>Approx Pop Ratio</t>
  </si>
  <si>
    <t>NSW</t>
  </si>
  <si>
    <t>VIC</t>
  </si>
  <si>
    <t>Data Limitations and assumptions made in forecasting</t>
  </si>
  <si>
    <t>QLD</t>
  </si>
  <si>
    <t>These projections do NOT account for:</t>
  </si>
  <si>
    <t>SA</t>
  </si>
  <si>
    <t>Medical Conditions diagnosed that require an additional encounter to receive Pneumoccal 23vPPV after 4 years of age NIP schedule</t>
  </si>
  <si>
    <t>WA</t>
  </si>
  <si>
    <t>Additional Encounters for new vaccine eligibility from 1st of July 2020 such as Asplenia. Population or coverage rates for this group are not available.</t>
  </si>
  <si>
    <t>NT</t>
  </si>
  <si>
    <t>Catch up programs</t>
  </si>
  <si>
    <t>TAS</t>
  </si>
  <si>
    <t>Immigration or Emigration data for population growth</t>
  </si>
  <si>
    <t>ACT</t>
  </si>
  <si>
    <t>Unreported AIR Data to accurately predict future encounters, particularly for Adults</t>
  </si>
  <si>
    <t>National</t>
  </si>
  <si>
    <t>Seperating vaccines at a NIP schedule category across multiple encounters</t>
  </si>
  <si>
    <t>Future vaccines being added to NIP or state schedule</t>
  </si>
  <si>
    <t>National &amp; State Immunisation Program (NIP)</t>
  </si>
  <si>
    <t xml:space="preserve"> Covid &amp; NIP</t>
  </si>
  <si>
    <t xml:space="preserve">Paid Influenza Estimate from pop ratio </t>
  </si>
  <si>
    <t>These projections do account for:</t>
  </si>
  <si>
    <t>States</t>
  </si>
  <si>
    <t>Encounter Dose 1</t>
  </si>
  <si>
    <t>Encounter Dose 2</t>
  </si>
  <si>
    <t>Total C19 Encounters</t>
  </si>
  <si>
    <t>Routine Encounters</t>
  </si>
  <si>
    <t>NIP Influenza Encounters</t>
  </si>
  <si>
    <t>Total NIP Encounters</t>
  </si>
  <si>
    <t>Capacity to deliver</t>
  </si>
  <si>
    <t>Additional Encounters</t>
  </si>
  <si>
    <t>MenB school catch up program in SA - 2 doses (an additional encounter per student)</t>
  </si>
  <si>
    <t>An estimate of 80% coverage for School Immunisation programs in 2021 is assumed based on data available for 2017 or older</t>
  </si>
  <si>
    <t>http://www.healthstats.nsw.gov.au/Indicator/com_immustud_cat</t>
  </si>
  <si>
    <t>An adjustment on 70 years of age cohort to allow for Varicella Zoster Catch up 70 - 79 years. Projected coverage rates and our 4x population adjustment are consistent with the NCIRS - Shingles Program Evaluation Report_1 March 2019</t>
  </si>
  <si>
    <t>http://ncirs.org.au/sites/default/files/2019-04/Shingles%20Program%20Evaluation%20Report_1%20March%202019_Final%20for%20web_2.pdf</t>
  </si>
  <si>
    <t>AMA statstics have been used for pregnancy vaccination rate</t>
  </si>
  <si>
    <t>https://ama.com.au/ausmed/study-pregnancy-vaccination-rates</t>
  </si>
  <si>
    <t>8.6 million NIP influenza vaccines have been included in projections - Consistent with the Honourable Greg Hunt's announcement</t>
  </si>
  <si>
    <t>https://www.health.gov.au/ministers/the-hon-greg-hunt-mp/media/record-165-million-flu-vaccines-to-protect-australians</t>
  </si>
  <si>
    <t>These projections assume</t>
  </si>
  <si>
    <t>The 12 month coverage rate has been applied to Hepatitis B uptake at birth. Accurate coverage data is not available currently</t>
  </si>
  <si>
    <t>An extra 10% of encounters at Year 7 category for a 3 dose course of HPV if under 15 with Immunocompromising condition or over 15 catch up programs</t>
  </si>
  <si>
    <t>Australia is aiming to achieve a 90% coverage rate for COVID-19 vaccine</t>
  </si>
  <si>
    <t>Private Market vaccinations (Varicella, MenB etc)</t>
  </si>
  <si>
    <t>No co-administering of Influenza with COVID-19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</si>
</sst>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BCCB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4" applyAlignment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5" fillId="0" borderId="1" xfId="1" applyNumberFormat="1" applyFont="1" applyBorder="1" applyAlignment="1"/>
    <xf numFmtId="10" fontId="5" fillId="0" borderId="1" xfId="0" applyNumberFormat="1" applyFont="1" applyBorder="1"/>
    <xf numFmtId="164" fontId="5" fillId="0" borderId="1" xfId="1" applyNumberFormat="1" applyFont="1" applyBorder="1" applyAlignment="1">
      <alignment horizontal="center"/>
    </xf>
    <xf numFmtId="164" fontId="6" fillId="2" borderId="1" xfId="1" applyNumberFormat="1" applyFont="1" applyFill="1" applyBorder="1" applyAlignment="1"/>
    <xf numFmtId="10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/>
    <xf numFmtId="164" fontId="5" fillId="2" borderId="1" xfId="1" applyNumberFormat="1" applyFont="1" applyFill="1" applyBorder="1"/>
    <xf numFmtId="164" fontId="5" fillId="0" borderId="1" xfId="1" applyNumberFormat="1" applyFont="1" applyBorder="1"/>
    <xf numFmtId="0" fontId="5" fillId="2" borderId="1" xfId="0" applyFont="1" applyFill="1" applyBorder="1" applyAlignment="1">
      <alignment wrapText="1"/>
    </xf>
    <xf numFmtId="10" fontId="5" fillId="2" borderId="1" xfId="3" applyNumberFormat="1" applyFont="1" applyFill="1" applyBorder="1" applyAlignment="1">
      <alignment wrapText="1"/>
    </xf>
    <xf numFmtId="10" fontId="5" fillId="0" borderId="1" xfId="3" applyNumberFormat="1" applyFont="1" applyBorder="1" applyAlignment="1">
      <alignment wrapText="1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0" fontId="5" fillId="2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vertical="center" wrapText="1"/>
    </xf>
    <xf numFmtId="0" fontId="5" fillId="0" borderId="0" xfId="0" applyFont="1"/>
    <xf numFmtId="10" fontId="5" fillId="2" borderId="1" xfId="3" applyNumberFormat="1" applyFont="1" applyFill="1" applyBorder="1"/>
    <xf numFmtId="164" fontId="8" fillId="0" borderId="1" xfId="1" applyNumberFormat="1" applyFont="1" applyBorder="1" applyAlignment="1">
      <alignment horizontal="right"/>
    </xf>
    <xf numFmtId="10" fontId="8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164" fontId="8" fillId="2" borderId="1" xfId="1" applyNumberFormat="1" applyFont="1" applyFill="1" applyBorder="1"/>
    <xf numFmtId="10" fontId="8" fillId="2" borderId="1" xfId="0" applyNumberFormat="1" applyFont="1" applyFill="1" applyBorder="1"/>
    <xf numFmtId="164" fontId="8" fillId="0" borderId="1" xfId="1" applyNumberFormat="1" applyFont="1" applyBorder="1"/>
    <xf numFmtId="165" fontId="8" fillId="2" borderId="1" xfId="0" applyNumberFormat="1" applyFont="1" applyFill="1" applyBorder="1"/>
    <xf numFmtId="10" fontId="8" fillId="0" borderId="1" xfId="3" applyNumberFormat="1" applyFont="1" applyBorder="1" applyAlignment="1">
      <alignment wrapText="1"/>
    </xf>
    <xf numFmtId="0" fontId="3" fillId="0" borderId="0" xfId="4"/>
    <xf numFmtId="0" fontId="9" fillId="0" borderId="0" xfId="4" applyFont="1"/>
    <xf numFmtId="164" fontId="9" fillId="0" borderId="0" xfId="1" applyNumberFormat="1" applyFont="1"/>
    <xf numFmtId="0" fontId="10" fillId="0" borderId="0" xfId="0" applyFont="1"/>
    <xf numFmtId="9" fontId="9" fillId="0" borderId="0" xfId="3" applyFont="1"/>
    <xf numFmtId="0" fontId="11" fillId="0" borderId="0" xfId="4" applyFont="1" applyAlignment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1" xfId="0" applyFont="1" applyBorder="1"/>
    <xf numFmtId="0" fontId="4" fillId="2" borderId="5" xfId="0" applyFont="1" applyFill="1" applyBorder="1"/>
    <xf numFmtId="10" fontId="5" fillId="0" borderId="6" xfId="3" applyNumberFormat="1" applyFont="1" applyBorder="1" applyAlignment="1">
      <alignment wrapText="1"/>
    </xf>
    <xf numFmtId="164" fontId="5" fillId="0" borderId="7" xfId="1" applyNumberFormat="1" applyFont="1" applyBorder="1"/>
    <xf numFmtId="164" fontId="5" fillId="2" borderId="7" xfId="1" applyNumberFormat="1" applyFont="1" applyFill="1" applyBorder="1"/>
    <xf numFmtId="164" fontId="5" fillId="0" borderId="7" xfId="1" applyNumberFormat="1" applyFont="1" applyBorder="1" applyAlignment="1">
      <alignment horizontal="center"/>
    </xf>
    <xf numFmtId="10" fontId="5" fillId="0" borderId="5" xfId="3" applyNumberFormat="1" applyFont="1" applyBorder="1" applyAlignment="1">
      <alignment wrapText="1"/>
    </xf>
    <xf numFmtId="164" fontId="5" fillId="0" borderId="8" xfId="1" applyNumberFormat="1" applyFont="1" applyBorder="1"/>
    <xf numFmtId="164" fontId="5" fillId="2" borderId="8" xfId="1" applyNumberFormat="1" applyFont="1" applyFill="1" applyBorder="1"/>
    <xf numFmtId="164" fontId="5" fillId="3" borderId="7" xfId="1" applyNumberFormat="1" applyFont="1" applyFill="1" applyBorder="1"/>
    <xf numFmtId="10" fontId="5" fillId="3" borderId="7" xfId="0" applyNumberFormat="1" applyFont="1" applyFill="1" applyBorder="1"/>
    <xf numFmtId="0" fontId="4" fillId="2" borderId="9" xfId="0" applyFont="1" applyFill="1" applyBorder="1"/>
    <xf numFmtId="164" fontId="5" fillId="0" borderId="1" xfId="1" applyNumberFormat="1" applyFont="1" applyFill="1" applyBorder="1"/>
    <xf numFmtId="10" fontId="5" fillId="0" borderId="10" xfId="3" applyNumberFormat="1" applyFont="1" applyFill="1" applyBorder="1" applyAlignment="1">
      <alignment wrapText="1"/>
    </xf>
    <xf numFmtId="164" fontId="5" fillId="0" borderId="11" xfId="1" applyNumberFormat="1" applyFont="1" applyFill="1" applyBorder="1"/>
    <xf numFmtId="164" fontId="5" fillId="0" borderId="11" xfId="1" applyNumberFormat="1" applyFont="1" applyFill="1" applyBorder="1" applyAlignment="1">
      <alignment horizontal="center"/>
    </xf>
    <xf numFmtId="10" fontId="5" fillId="0" borderId="9" xfId="3" applyNumberFormat="1" applyFont="1" applyFill="1" applyBorder="1" applyAlignment="1">
      <alignment wrapText="1"/>
    </xf>
    <xf numFmtId="164" fontId="5" fillId="0" borderId="8" xfId="1" applyNumberFormat="1" applyFont="1" applyFill="1" applyBorder="1"/>
    <xf numFmtId="0" fontId="3" fillId="0" borderId="0" xfId="4" applyFill="1" applyAlignment="1"/>
    <xf numFmtId="10" fontId="5" fillId="0" borderId="10" xfId="3" applyNumberFormat="1" applyFont="1" applyBorder="1" applyAlignment="1">
      <alignment wrapText="1"/>
    </xf>
    <xf numFmtId="164" fontId="5" fillId="0" borderId="11" xfId="1" applyNumberFormat="1" applyFont="1" applyBorder="1"/>
    <xf numFmtId="164" fontId="5" fillId="0" borderId="11" xfId="1" applyNumberFormat="1" applyFont="1" applyBorder="1" applyAlignment="1">
      <alignment horizontal="center"/>
    </xf>
    <xf numFmtId="10" fontId="5" fillId="0" borderId="9" xfId="3" applyNumberFormat="1" applyFont="1" applyBorder="1" applyAlignment="1">
      <alignment wrapText="1"/>
    </xf>
    <xf numFmtId="0" fontId="4" fillId="2" borderId="12" xfId="0" applyFont="1" applyFill="1" applyBorder="1"/>
    <xf numFmtId="10" fontId="5" fillId="0" borderId="13" xfId="3" applyNumberFormat="1" applyFont="1" applyBorder="1" applyAlignment="1">
      <alignment wrapText="1"/>
    </xf>
    <xf numFmtId="164" fontId="5" fillId="0" borderId="14" xfId="1" applyNumberFormat="1" applyFont="1" applyBorder="1"/>
    <xf numFmtId="164" fontId="5" fillId="2" borderId="15" xfId="1" applyNumberFormat="1" applyFont="1" applyFill="1" applyBorder="1"/>
    <xf numFmtId="164" fontId="5" fillId="0" borderId="14" xfId="1" applyNumberFormat="1" applyFont="1" applyBorder="1" applyAlignment="1">
      <alignment horizontal="center"/>
    </xf>
    <xf numFmtId="10" fontId="5" fillId="0" borderId="12" xfId="3" applyNumberFormat="1" applyFont="1" applyBorder="1" applyAlignment="1">
      <alignment wrapText="1"/>
    </xf>
    <xf numFmtId="164" fontId="5" fillId="0" borderId="16" xfId="1" applyNumberFormat="1" applyFont="1" applyBorder="1"/>
    <xf numFmtId="164" fontId="5" fillId="3" borderId="15" xfId="1" applyNumberFormat="1" applyFont="1" applyFill="1" applyBorder="1"/>
    <xf numFmtId="10" fontId="5" fillId="3" borderId="15" xfId="0" applyNumberFormat="1" applyFont="1" applyFill="1" applyBorder="1"/>
    <xf numFmtId="164" fontId="5" fillId="0" borderId="17" xfId="1" applyNumberFormat="1" applyFont="1" applyBorder="1"/>
    <xf numFmtId="0" fontId="4" fillId="2" borderId="18" xfId="0" applyFont="1" applyFill="1" applyBorder="1"/>
    <xf numFmtId="10" fontId="8" fillId="0" borderId="19" xfId="3" applyNumberFormat="1" applyFont="1" applyBorder="1" applyAlignment="1">
      <alignment wrapText="1"/>
    </xf>
    <xf numFmtId="164" fontId="8" fillId="0" borderId="20" xfId="1" applyNumberFormat="1" applyFont="1" applyBorder="1"/>
    <xf numFmtId="164" fontId="8" fillId="2" borderId="20" xfId="1" applyNumberFormat="1" applyFont="1" applyFill="1" applyBorder="1"/>
    <xf numFmtId="164" fontId="8" fillId="0" borderId="20" xfId="1" applyNumberFormat="1" applyFont="1" applyBorder="1" applyAlignment="1">
      <alignment horizontal="center"/>
    </xf>
    <xf numFmtId="10" fontId="8" fillId="0" borderId="18" xfId="3" applyNumberFormat="1" applyFont="1" applyBorder="1" applyAlignment="1">
      <alignment wrapText="1"/>
    </xf>
    <xf numFmtId="164" fontId="8" fillId="0" borderId="21" xfId="1" applyNumberFormat="1" applyFont="1" applyBorder="1"/>
    <xf numFmtId="164" fontId="8" fillId="2" borderId="21" xfId="1" applyNumberFormat="1" applyFont="1" applyFill="1" applyBorder="1"/>
    <xf numFmtId="164" fontId="8" fillId="3" borderId="21" xfId="1" applyNumberFormat="1" applyFont="1" applyFill="1" applyBorder="1"/>
    <xf numFmtId="10" fontId="8" fillId="3" borderId="22" xfId="0" applyNumberFormat="1" applyFont="1" applyFill="1" applyBorder="1"/>
    <xf numFmtId="8" fontId="2" fillId="0" borderId="0" xfId="0" applyNumberFormat="1" applyFont="1"/>
    <xf numFmtId="164" fontId="2" fillId="0" borderId="0" xfId="0" applyNumberFormat="1" applyFont="1"/>
    <xf numFmtId="166" fontId="0" fillId="0" borderId="0" xfId="2" applyNumberFormat="1" applyFont="1"/>
    <xf numFmtId="44" fontId="2" fillId="0" borderId="0" xfId="0" applyNumberFormat="1" applyFont="1"/>
    <xf numFmtId="166" fontId="2" fillId="0" borderId="0" xfId="0" applyNumberFormat="1" applyFont="1"/>
    <xf numFmtId="44" fontId="2" fillId="0" borderId="0" xfId="2" applyFont="1"/>
    <xf numFmtId="0" fontId="11" fillId="0" borderId="0" xfId="4" applyFont="1"/>
    <xf numFmtId="0" fontId="0" fillId="0" borderId="0" xfId="0" applyAlignment="1">
      <alignment vertical="top" wrapText="1"/>
    </xf>
    <xf numFmtId="0" fontId="0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a.com.au/ausmed/study-pregnancy-vaccination-rates" TargetMode="External"/><Relationship Id="rId2" Type="http://schemas.openxmlformats.org/officeDocument/2006/relationships/hyperlink" Target="https://www.health.gov.au/ministers/the-hon-greg-hunt-mp/media/record-165-million-flu-vaccines-to-protect-australians" TargetMode="External"/><Relationship Id="rId1" Type="http://schemas.openxmlformats.org/officeDocument/2006/relationships/hyperlink" Target="http://ncirs.org.au/sites/default/files/2019-04/Shingles%20Program%20Evaluation%20Report_1%20March%202019_Final%20for%20web_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population/regional-population-age-and-sex/2019" TargetMode="External"/><Relationship Id="rId4" Type="http://schemas.openxmlformats.org/officeDocument/2006/relationships/hyperlink" Target="https://www.abs.gov.au/statistics/people/education/schools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3EC-9FC3-4C78-A0AE-2398D26BAE94}">
  <dimension ref="B2:AL296"/>
  <sheetViews>
    <sheetView tabSelected="1" zoomScale="55" zoomScaleNormal="55" workbookViewId="0">
      <selection activeCell="I53" sqref="I53"/>
    </sheetView>
  </sheetViews>
  <sheetFormatPr defaultRowHeight="14.5" x14ac:dyDescent="0.35"/>
  <cols>
    <col min="1" max="1" width="2.1796875" customWidth="1"/>
    <col min="2" max="2" width="13.6328125" bestFit="1" customWidth="1"/>
    <col min="3" max="3" width="12.7265625" bestFit="1" customWidth="1"/>
    <col min="4" max="4" width="9.90625" customWidth="1"/>
    <col min="5" max="7" width="12.7265625" bestFit="1" customWidth="1"/>
    <col min="8" max="8" width="11.54296875" bestFit="1" customWidth="1"/>
    <col min="9" max="9" width="10.1796875" customWidth="1"/>
    <col min="10" max="10" width="11.54296875" bestFit="1" customWidth="1"/>
    <col min="11" max="12" width="12.7265625" bestFit="1" customWidth="1"/>
    <col min="13" max="13" width="9.7265625" bestFit="1" customWidth="1"/>
    <col min="14" max="14" width="13.453125" customWidth="1"/>
    <col min="15" max="15" width="12.7265625" bestFit="1" customWidth="1"/>
    <col min="16" max="16" width="9.90625" customWidth="1"/>
    <col min="17" max="17" width="12.36328125" customWidth="1"/>
    <col min="18" max="18" width="12.08984375" customWidth="1"/>
    <col min="19" max="19" width="14.81640625" customWidth="1"/>
    <col min="20" max="20" width="10" customWidth="1"/>
    <col min="21" max="21" width="11.7265625" customWidth="1"/>
    <col min="22" max="22" width="9.81640625" bestFit="1" customWidth="1"/>
    <col min="23" max="23" width="9.7265625" customWidth="1"/>
    <col min="24" max="24" width="12.36328125" customWidth="1"/>
    <col min="25" max="25" width="8.1796875" customWidth="1"/>
    <col min="26" max="26" width="10.1796875" bestFit="1" customWidth="1"/>
    <col min="27" max="27" width="11.54296875" bestFit="1" customWidth="1"/>
    <col min="28" max="28" width="12.7265625" bestFit="1" customWidth="1"/>
    <col min="29" max="29" width="10.1796875" bestFit="1" customWidth="1"/>
    <col min="30" max="30" width="12.7265625" bestFit="1" customWidth="1"/>
    <col min="31" max="31" width="6.7265625" customWidth="1"/>
    <col min="32" max="32" width="209.26953125" customWidth="1"/>
    <col min="33" max="33" width="123.90625" bestFit="1" customWidth="1"/>
    <col min="34" max="34" width="40" bestFit="1" customWidth="1"/>
    <col min="35" max="35" width="14.1796875" bestFit="1" customWidth="1"/>
  </cols>
  <sheetData>
    <row r="2" spans="2:33" x14ac:dyDescent="0.35">
      <c r="C2" s="1"/>
      <c r="D2" s="1"/>
      <c r="E2" s="1"/>
    </row>
    <row r="3" spans="2:33" s="1" customFormat="1" x14ac:dyDescent="0.35"/>
    <row r="4" spans="2:33" s="7" customFormat="1" x14ac:dyDescent="0.35">
      <c r="B4" s="2" t="s">
        <v>0</v>
      </c>
      <c r="C4" s="3" t="s">
        <v>1</v>
      </c>
      <c r="D4" s="3"/>
      <c r="E4" s="3"/>
      <c r="F4" s="4" t="s">
        <v>2</v>
      </c>
      <c r="G4" s="4"/>
      <c r="H4" s="4"/>
      <c r="I4" s="3" t="s">
        <v>3</v>
      </c>
      <c r="J4" s="3"/>
      <c r="K4" s="3"/>
      <c r="L4" s="5" t="s">
        <v>4</v>
      </c>
      <c r="M4" s="5"/>
      <c r="N4" s="5"/>
      <c r="O4" s="6" t="s">
        <v>5</v>
      </c>
      <c r="P4" s="6"/>
      <c r="Q4" s="6"/>
      <c r="R4" s="4" t="s">
        <v>6</v>
      </c>
      <c r="S4" s="4"/>
      <c r="T4" s="4"/>
      <c r="U4" s="4"/>
      <c r="V4" s="3" t="s">
        <v>7</v>
      </c>
      <c r="W4" s="3"/>
      <c r="X4" s="3"/>
      <c r="Y4" s="4" t="s">
        <v>8</v>
      </c>
      <c r="Z4" s="4"/>
      <c r="AA4" s="4"/>
      <c r="AB4" s="3" t="s">
        <v>9</v>
      </c>
      <c r="AC4" s="3"/>
      <c r="AD4" s="3"/>
      <c r="AF4" s="8" t="s">
        <v>10</v>
      </c>
      <c r="AG4" s="1" t="s">
        <v>11</v>
      </c>
    </row>
    <row r="5" spans="2:33" s="7" customFormat="1" ht="25.5" customHeight="1" x14ac:dyDescent="0.35">
      <c r="B5" s="2" t="s">
        <v>12</v>
      </c>
      <c r="C5" s="6">
        <v>5</v>
      </c>
      <c r="D5" s="6"/>
      <c r="E5" s="6"/>
      <c r="F5" s="5">
        <v>1</v>
      </c>
      <c r="G5" s="5"/>
      <c r="H5" s="5"/>
      <c r="I5" s="3">
        <v>1</v>
      </c>
      <c r="J5" s="3"/>
      <c r="K5" s="3"/>
      <c r="L5" s="4">
        <v>2.1</v>
      </c>
      <c r="M5" s="4"/>
      <c r="N5" s="4"/>
      <c r="O5" s="3">
        <v>1</v>
      </c>
      <c r="P5" s="3"/>
      <c r="Q5" s="3"/>
      <c r="R5" s="4">
        <v>1</v>
      </c>
      <c r="S5" s="4"/>
      <c r="T5" s="4"/>
      <c r="U5" s="4"/>
      <c r="V5" s="3">
        <v>1</v>
      </c>
      <c r="W5" s="3"/>
      <c r="X5" s="3"/>
      <c r="Y5" s="4">
        <v>1</v>
      </c>
      <c r="Z5" s="4"/>
      <c r="AA5" s="4"/>
      <c r="AB5" s="3">
        <v>2</v>
      </c>
      <c r="AC5" s="3"/>
      <c r="AD5" s="3"/>
      <c r="AF5" s="9" t="s">
        <v>13</v>
      </c>
      <c r="AG5" s="10" t="s">
        <v>14</v>
      </c>
    </row>
    <row r="6" spans="2:33" s="7" customFormat="1" x14ac:dyDescent="0.35">
      <c r="B6" s="2" t="s">
        <v>15</v>
      </c>
      <c r="C6" s="3" t="s">
        <v>16</v>
      </c>
      <c r="D6" s="3"/>
      <c r="E6" s="3"/>
      <c r="F6" s="4" t="s">
        <v>17</v>
      </c>
      <c r="G6" s="4"/>
      <c r="H6" s="4"/>
      <c r="I6" s="6" t="s">
        <v>18</v>
      </c>
      <c r="J6" s="6"/>
      <c r="K6" s="6"/>
      <c r="L6" s="5" t="s">
        <v>4</v>
      </c>
      <c r="M6" s="5"/>
      <c r="N6" s="5"/>
      <c r="O6" s="6" t="s">
        <v>5</v>
      </c>
      <c r="P6" s="6"/>
      <c r="Q6" s="6"/>
      <c r="R6" s="4" t="s">
        <v>19</v>
      </c>
      <c r="S6" s="4"/>
      <c r="T6" s="4"/>
      <c r="U6" s="4"/>
      <c r="V6" s="3" t="s">
        <v>20</v>
      </c>
      <c r="W6" s="3"/>
      <c r="X6" s="3"/>
      <c r="Y6" s="4" t="s">
        <v>8</v>
      </c>
      <c r="Z6" s="4"/>
      <c r="AA6" s="4"/>
      <c r="AB6" s="3" t="s">
        <v>21</v>
      </c>
      <c r="AC6" s="3"/>
      <c r="AD6" s="3"/>
      <c r="AF6" s="9" t="s">
        <v>22</v>
      </c>
      <c r="AG6" s="10" t="s">
        <v>23</v>
      </c>
    </row>
    <row r="7" spans="2:33" s="7" customFormat="1" ht="27.5" customHeight="1" x14ac:dyDescent="0.35">
      <c r="B7" s="2"/>
      <c r="C7" s="11" t="s">
        <v>24</v>
      </c>
      <c r="D7" s="11" t="s">
        <v>25</v>
      </c>
      <c r="E7" s="11" t="s">
        <v>26</v>
      </c>
      <c r="F7" s="12" t="s">
        <v>24</v>
      </c>
      <c r="G7" s="13" t="s">
        <v>25</v>
      </c>
      <c r="H7" s="12" t="s">
        <v>26</v>
      </c>
      <c r="I7" s="11" t="s">
        <v>24</v>
      </c>
      <c r="J7" s="11" t="s">
        <v>25</v>
      </c>
      <c r="K7" s="11" t="s">
        <v>26</v>
      </c>
      <c r="L7" s="12" t="s">
        <v>24</v>
      </c>
      <c r="M7" s="12" t="s">
        <v>25</v>
      </c>
      <c r="N7" s="12" t="s">
        <v>26</v>
      </c>
      <c r="O7" s="11" t="s">
        <v>24</v>
      </c>
      <c r="P7" s="11" t="s">
        <v>25</v>
      </c>
      <c r="Q7" s="11" t="s">
        <v>26</v>
      </c>
      <c r="R7" s="12" t="s">
        <v>27</v>
      </c>
      <c r="S7" s="12" t="s">
        <v>28</v>
      </c>
      <c r="T7" s="12" t="s">
        <v>25</v>
      </c>
      <c r="U7" s="12" t="s">
        <v>26</v>
      </c>
      <c r="V7" s="11" t="s">
        <v>24</v>
      </c>
      <c r="W7" s="11" t="s">
        <v>25</v>
      </c>
      <c r="X7" s="11" t="s">
        <v>26</v>
      </c>
      <c r="Y7" s="12" t="s">
        <v>24</v>
      </c>
      <c r="Z7" s="12" t="s">
        <v>29</v>
      </c>
      <c r="AA7" s="12" t="s">
        <v>26</v>
      </c>
      <c r="AB7" s="11" t="s">
        <v>24</v>
      </c>
      <c r="AC7" s="11" t="s">
        <v>29</v>
      </c>
      <c r="AD7" s="11" t="s">
        <v>26</v>
      </c>
      <c r="AF7" s="9"/>
      <c r="AG7" s="10"/>
    </row>
    <row r="8" spans="2:33" s="27" customFormat="1" x14ac:dyDescent="0.35">
      <c r="B8" s="14" t="s">
        <v>30</v>
      </c>
      <c r="C8" s="15">
        <v>97174</v>
      </c>
      <c r="D8" s="16">
        <v>0.94530000000000003</v>
      </c>
      <c r="E8" s="17">
        <f>C8*D8*$C$5</f>
        <v>459292.91100000002</v>
      </c>
      <c r="F8" s="18">
        <v>98523</v>
      </c>
      <c r="G8" s="19">
        <v>0.91439999999999999</v>
      </c>
      <c r="H8" s="20">
        <f t="shared" ref="H8:H15" si="0">F8*G8</f>
        <v>90089.431199999992</v>
      </c>
      <c r="I8" s="21">
        <v>101101</v>
      </c>
      <c r="J8" s="16">
        <v>0.94689999999999996</v>
      </c>
      <c r="K8" s="17">
        <f t="shared" ref="K8:K15" si="1">I8*J8</f>
        <v>95732.536899999992</v>
      </c>
      <c r="L8" s="22">
        <v>95591</v>
      </c>
      <c r="M8" s="19">
        <v>0.8</v>
      </c>
      <c r="N8" s="20">
        <f>L8*M8*$L$5</f>
        <v>160592.88</v>
      </c>
      <c r="O8" s="23">
        <v>88677</v>
      </c>
      <c r="P8" s="16">
        <v>0.8</v>
      </c>
      <c r="Q8" s="17">
        <f t="shared" ref="Q8:Q15" si="2">O8*P8</f>
        <v>70941.600000000006</v>
      </c>
      <c r="R8" s="18">
        <v>72259</v>
      </c>
      <c r="S8" s="18">
        <f>R8*4</f>
        <v>289036</v>
      </c>
      <c r="T8" s="19">
        <v>0.34</v>
      </c>
      <c r="U8" s="20">
        <f>S8*T8</f>
        <v>98272.24</v>
      </c>
      <c r="V8" s="23">
        <v>97174</v>
      </c>
      <c r="W8" s="16">
        <v>0.82199999999999995</v>
      </c>
      <c r="X8" s="17">
        <f t="shared" ref="X8:X15" si="3">V8*W8</f>
        <v>79877.027999999991</v>
      </c>
      <c r="Y8" s="24"/>
      <c r="Z8" s="25">
        <v>0.3188299513166381</v>
      </c>
      <c r="AA8" s="22">
        <f>$AA$16*Z8</f>
        <v>2741937.5813230877</v>
      </c>
      <c r="AB8" s="23">
        <v>8086837</v>
      </c>
      <c r="AC8" s="26">
        <v>0.9</v>
      </c>
      <c r="AD8" s="23">
        <f>AB8*AC8</f>
        <v>7278153.2999999998</v>
      </c>
      <c r="AF8" s="9"/>
      <c r="AG8" s="10"/>
    </row>
    <row r="9" spans="2:33" s="40" customFormat="1" ht="18.649999999999999" customHeight="1" x14ac:dyDescent="0.35">
      <c r="B9" s="28" t="s">
        <v>31</v>
      </c>
      <c r="C9" s="29">
        <v>78881</v>
      </c>
      <c r="D9" s="30">
        <v>0.94940000000000002</v>
      </c>
      <c r="E9" s="31">
        <f t="shared" ref="E9:E15" si="4">C9*D9*$C$5</f>
        <v>374448.10700000002</v>
      </c>
      <c r="F9" s="32">
        <v>80201</v>
      </c>
      <c r="G9" s="33">
        <v>0.92279999999999995</v>
      </c>
      <c r="H9" s="34">
        <f t="shared" si="0"/>
        <v>74009.482799999998</v>
      </c>
      <c r="I9" s="29">
        <v>83765</v>
      </c>
      <c r="J9" s="30">
        <v>0.95750000000000002</v>
      </c>
      <c r="K9" s="31">
        <f t="shared" si="1"/>
        <v>80204.987500000003</v>
      </c>
      <c r="L9" s="35">
        <v>76791</v>
      </c>
      <c r="M9" s="33">
        <v>0.8</v>
      </c>
      <c r="N9" s="34">
        <f t="shared" ref="N9:N15" si="5">L9*M9*$L$5</f>
        <v>129008.88</v>
      </c>
      <c r="O9" s="36">
        <v>72078</v>
      </c>
      <c r="P9" s="30">
        <v>0.8</v>
      </c>
      <c r="Q9" s="31">
        <f t="shared" si="2"/>
        <v>57662.400000000001</v>
      </c>
      <c r="R9" s="32">
        <v>55836</v>
      </c>
      <c r="S9" s="32">
        <f t="shared" ref="S9:S15" si="6">R9*4</f>
        <v>223344</v>
      </c>
      <c r="T9" s="33">
        <v>0.34</v>
      </c>
      <c r="U9" s="34">
        <f t="shared" ref="U9:U15" si="7">S9*T9</f>
        <v>75936.960000000006</v>
      </c>
      <c r="V9" s="29">
        <v>78881</v>
      </c>
      <c r="W9" s="30">
        <v>0.82199999999999995</v>
      </c>
      <c r="X9" s="31">
        <f t="shared" si="3"/>
        <v>64840.181999999993</v>
      </c>
      <c r="Y9" s="37"/>
      <c r="Z9" s="38">
        <v>0.26007093409596482</v>
      </c>
      <c r="AA9" s="35">
        <f t="shared" ref="AA9:AA15" si="8">$AA$16*Z9</f>
        <v>2236610.0332252975</v>
      </c>
      <c r="AB9" s="36">
        <v>6596467</v>
      </c>
      <c r="AC9" s="39">
        <v>0.9</v>
      </c>
      <c r="AD9" s="36">
        <f t="shared" ref="AD9:AD15" si="9">AB9*AC9</f>
        <v>5936820.2999999998</v>
      </c>
      <c r="AF9" s="8" t="s">
        <v>32</v>
      </c>
      <c r="AG9"/>
    </row>
    <row r="10" spans="2:33" s="27" customFormat="1" x14ac:dyDescent="0.35">
      <c r="B10" s="14" t="s">
        <v>33</v>
      </c>
      <c r="C10" s="21">
        <v>61591</v>
      </c>
      <c r="D10" s="16">
        <v>0.94389999999999996</v>
      </c>
      <c r="E10" s="17">
        <f t="shared" si="4"/>
        <v>290678.72450000001</v>
      </c>
      <c r="F10" s="18">
        <v>62884</v>
      </c>
      <c r="G10" s="19">
        <v>0.92010000000000003</v>
      </c>
      <c r="H10" s="20">
        <f t="shared" si="0"/>
        <v>57859.568400000004</v>
      </c>
      <c r="I10" s="21">
        <v>65393</v>
      </c>
      <c r="J10" s="16">
        <v>0.94450000000000001</v>
      </c>
      <c r="K10" s="17">
        <f t="shared" si="1"/>
        <v>61763.688500000004</v>
      </c>
      <c r="L10" s="22">
        <v>68613</v>
      </c>
      <c r="M10" s="19">
        <v>0.8</v>
      </c>
      <c r="N10" s="20">
        <f t="shared" si="5"/>
        <v>115269.84000000001</v>
      </c>
      <c r="O10" s="23">
        <v>63246</v>
      </c>
      <c r="P10" s="16">
        <v>0.8</v>
      </c>
      <c r="Q10" s="17">
        <f t="shared" si="2"/>
        <v>50596.800000000003</v>
      </c>
      <c r="R10" s="18">
        <v>46574</v>
      </c>
      <c r="S10" s="18">
        <f t="shared" si="6"/>
        <v>186296</v>
      </c>
      <c r="T10" s="19">
        <v>0.34</v>
      </c>
      <c r="U10" s="20">
        <f t="shared" si="7"/>
        <v>63340.640000000007</v>
      </c>
      <c r="V10" s="21">
        <v>61591</v>
      </c>
      <c r="W10" s="16">
        <v>0.82199999999999995</v>
      </c>
      <c r="X10" s="17">
        <f t="shared" si="3"/>
        <v>50627.801999999996</v>
      </c>
      <c r="Y10" s="24"/>
      <c r="Z10" s="41">
        <v>0.20082118404562793</v>
      </c>
      <c r="AA10" s="22">
        <f t="shared" si="8"/>
        <v>1727062.1827924002</v>
      </c>
      <c r="AB10" s="23">
        <v>5093650</v>
      </c>
      <c r="AC10" s="26">
        <v>0.9</v>
      </c>
      <c r="AD10" s="23">
        <f t="shared" si="9"/>
        <v>4584285</v>
      </c>
      <c r="AF10" s="8" t="s">
        <v>34</v>
      </c>
      <c r="AG10" s="1"/>
    </row>
    <row r="11" spans="2:33" s="27" customFormat="1" x14ac:dyDescent="0.35">
      <c r="B11" s="14" t="s">
        <v>35</v>
      </c>
      <c r="C11" s="21">
        <v>19043</v>
      </c>
      <c r="D11" s="16">
        <v>0.94740000000000002</v>
      </c>
      <c r="E11" s="17">
        <f t="shared" si="4"/>
        <v>90206.691000000006</v>
      </c>
      <c r="F11" s="18">
        <v>19630</v>
      </c>
      <c r="G11" s="19">
        <v>0.91920000000000002</v>
      </c>
      <c r="H11" s="20">
        <f t="shared" si="0"/>
        <v>18043.896000000001</v>
      </c>
      <c r="I11" s="21">
        <v>20649</v>
      </c>
      <c r="J11" s="16">
        <v>0.94579999999999997</v>
      </c>
      <c r="K11" s="17">
        <f t="shared" si="1"/>
        <v>19529.824199999999</v>
      </c>
      <c r="L11" s="22">
        <v>20503</v>
      </c>
      <c r="M11" s="19">
        <v>0.8</v>
      </c>
      <c r="N11" s="20">
        <f t="shared" si="5"/>
        <v>34445.040000000008</v>
      </c>
      <c r="O11" s="23">
        <v>20320</v>
      </c>
      <c r="P11" s="16">
        <v>0.8</v>
      </c>
      <c r="Q11" s="17">
        <f t="shared" si="2"/>
        <v>16256</v>
      </c>
      <c r="R11" s="18">
        <v>18150</v>
      </c>
      <c r="S11" s="18">
        <f t="shared" si="6"/>
        <v>72600</v>
      </c>
      <c r="T11" s="19">
        <v>0.34</v>
      </c>
      <c r="U11" s="20">
        <f t="shared" si="7"/>
        <v>24684</v>
      </c>
      <c r="V11" s="21">
        <v>19043</v>
      </c>
      <c r="W11" s="16">
        <v>0.82199999999999995</v>
      </c>
      <c r="X11" s="17">
        <f t="shared" si="3"/>
        <v>15653.346</v>
      </c>
      <c r="Y11" s="24"/>
      <c r="Z11" s="41">
        <v>6.9094330819531716E-2</v>
      </c>
      <c r="AA11" s="22">
        <f t="shared" si="8"/>
        <v>594211.24504797277</v>
      </c>
      <c r="AB11" s="23">
        <v>1752516</v>
      </c>
      <c r="AC11" s="26">
        <v>0.9</v>
      </c>
      <c r="AD11" s="23">
        <f t="shared" si="9"/>
        <v>1577264.4000000001</v>
      </c>
      <c r="AF11" s="9" t="s">
        <v>36</v>
      </c>
      <c r="AG11" s="1"/>
    </row>
    <row r="12" spans="2:33" s="27" customFormat="1" x14ac:dyDescent="0.35">
      <c r="B12" s="14" t="s">
        <v>37</v>
      </c>
      <c r="C12" s="21">
        <v>33912</v>
      </c>
      <c r="D12" s="16">
        <v>0.94089999999999996</v>
      </c>
      <c r="E12" s="17">
        <f t="shared" si="4"/>
        <v>159539.00399999999</v>
      </c>
      <c r="F12" s="18">
        <v>34833</v>
      </c>
      <c r="G12" s="19">
        <v>0.90210000000000001</v>
      </c>
      <c r="H12" s="20">
        <f t="shared" si="0"/>
        <v>31422.849300000002</v>
      </c>
      <c r="I12" s="21">
        <v>34934</v>
      </c>
      <c r="J12" s="16">
        <v>0.93500000000000005</v>
      </c>
      <c r="K12" s="17">
        <f t="shared" si="1"/>
        <v>32663.29</v>
      </c>
      <c r="L12" s="22">
        <v>34051</v>
      </c>
      <c r="M12" s="19">
        <v>0.8</v>
      </c>
      <c r="N12" s="20">
        <f t="shared" si="5"/>
        <v>57205.680000000008</v>
      </c>
      <c r="O12" s="23">
        <v>29788</v>
      </c>
      <c r="P12" s="16">
        <v>0.8</v>
      </c>
      <c r="Q12" s="17">
        <f t="shared" si="2"/>
        <v>23830.400000000001</v>
      </c>
      <c r="R12" s="18">
        <v>22403</v>
      </c>
      <c r="S12" s="18">
        <f t="shared" si="6"/>
        <v>89612</v>
      </c>
      <c r="T12" s="19">
        <v>0.34</v>
      </c>
      <c r="U12" s="20">
        <f t="shared" si="7"/>
        <v>30468.080000000002</v>
      </c>
      <c r="V12" s="21">
        <v>33912</v>
      </c>
      <c r="W12" s="16">
        <v>0.82199999999999995</v>
      </c>
      <c r="X12" s="17">
        <f t="shared" si="3"/>
        <v>27875.663999999997</v>
      </c>
      <c r="Y12" s="24"/>
      <c r="Z12" s="41">
        <v>0.10341337859834766</v>
      </c>
      <c r="AA12" s="22">
        <f t="shared" si="8"/>
        <v>889355.05594578991</v>
      </c>
      <c r="AB12" s="23">
        <v>2622988</v>
      </c>
      <c r="AC12" s="26">
        <v>0.9</v>
      </c>
      <c r="AD12" s="23">
        <f t="shared" si="9"/>
        <v>2360689.2000000002</v>
      </c>
      <c r="AF12" s="9" t="s">
        <v>38</v>
      </c>
      <c r="AG12"/>
    </row>
    <row r="13" spans="2:33" s="27" customFormat="1" x14ac:dyDescent="0.35">
      <c r="B13" s="14" t="s">
        <v>39</v>
      </c>
      <c r="C13" s="21">
        <v>3545</v>
      </c>
      <c r="D13" s="16">
        <v>0.94540000000000002</v>
      </c>
      <c r="E13" s="17">
        <f t="shared" si="4"/>
        <v>16757.215</v>
      </c>
      <c r="F13" s="18">
        <v>3613</v>
      </c>
      <c r="G13" s="19">
        <v>0.91410000000000002</v>
      </c>
      <c r="H13" s="20">
        <f t="shared" si="0"/>
        <v>3302.6433000000002</v>
      </c>
      <c r="I13" s="21">
        <v>3570</v>
      </c>
      <c r="J13" s="16">
        <v>0.93979999999999997</v>
      </c>
      <c r="K13" s="17">
        <f t="shared" si="1"/>
        <v>3355.0859999999998</v>
      </c>
      <c r="L13" s="22">
        <v>3179</v>
      </c>
      <c r="M13" s="19">
        <v>0.8</v>
      </c>
      <c r="N13" s="20">
        <f t="shared" si="5"/>
        <v>5340.7200000000012</v>
      </c>
      <c r="O13" s="23">
        <v>2718</v>
      </c>
      <c r="P13" s="16">
        <v>0.8</v>
      </c>
      <c r="Q13" s="17">
        <f t="shared" si="2"/>
        <v>2174.4</v>
      </c>
      <c r="R13" s="18">
        <v>1319</v>
      </c>
      <c r="S13" s="18">
        <f t="shared" si="6"/>
        <v>5276</v>
      </c>
      <c r="T13" s="19">
        <v>0.34</v>
      </c>
      <c r="U13" s="20">
        <f t="shared" si="7"/>
        <v>1793.8400000000001</v>
      </c>
      <c r="V13" s="21">
        <v>3545</v>
      </c>
      <c r="W13" s="16">
        <v>0.82199999999999995</v>
      </c>
      <c r="X13" s="17">
        <f t="shared" si="3"/>
        <v>2913.99</v>
      </c>
      <c r="Y13" s="24"/>
      <c r="Z13" s="41">
        <v>9.7035941379682716E-3</v>
      </c>
      <c r="AA13" s="22">
        <f t="shared" si="8"/>
        <v>83450.909586527137</v>
      </c>
      <c r="AB13" s="23">
        <v>246123</v>
      </c>
      <c r="AC13" s="26">
        <v>0.9</v>
      </c>
      <c r="AD13" s="23">
        <f t="shared" si="9"/>
        <v>221510.7</v>
      </c>
      <c r="AF13" s="9" t="s">
        <v>40</v>
      </c>
      <c r="AG13"/>
    </row>
    <row r="14" spans="2:33" s="27" customFormat="1" x14ac:dyDescent="0.35">
      <c r="B14" s="14" t="s">
        <v>41</v>
      </c>
      <c r="C14" s="21">
        <v>5500</v>
      </c>
      <c r="D14" s="16">
        <v>0.94520000000000004</v>
      </c>
      <c r="E14" s="17">
        <f t="shared" si="4"/>
        <v>25993</v>
      </c>
      <c r="F14" s="18">
        <v>5805</v>
      </c>
      <c r="G14" s="19">
        <v>0.90869999999999995</v>
      </c>
      <c r="H14" s="20">
        <f t="shared" si="0"/>
        <v>5275.0034999999998</v>
      </c>
      <c r="I14" s="21">
        <v>6160</v>
      </c>
      <c r="J14" s="16">
        <v>0.94850000000000001</v>
      </c>
      <c r="K14" s="17">
        <f t="shared" si="1"/>
        <v>5842.76</v>
      </c>
      <c r="L14" s="22">
        <v>6655</v>
      </c>
      <c r="M14" s="19">
        <v>0.8</v>
      </c>
      <c r="N14" s="20">
        <f t="shared" si="5"/>
        <v>11180.4</v>
      </c>
      <c r="O14" s="23">
        <v>6095</v>
      </c>
      <c r="P14" s="16">
        <v>0.8</v>
      </c>
      <c r="Q14" s="17">
        <f t="shared" si="2"/>
        <v>4876</v>
      </c>
      <c r="R14" s="18">
        <v>6154</v>
      </c>
      <c r="S14" s="18">
        <f t="shared" si="6"/>
        <v>24616</v>
      </c>
      <c r="T14" s="19">
        <v>0.34</v>
      </c>
      <c r="U14" s="20">
        <f t="shared" si="7"/>
        <v>8369.44</v>
      </c>
      <c r="V14" s="21">
        <v>5500</v>
      </c>
      <c r="W14" s="16">
        <v>0.82199999999999995</v>
      </c>
      <c r="X14" s="17">
        <f t="shared" si="3"/>
        <v>4521</v>
      </c>
      <c r="Y14" s="24"/>
      <c r="Z14" s="41">
        <v>2.1076949407286445E-2</v>
      </c>
      <c r="AA14" s="22">
        <f t="shared" si="8"/>
        <v>181261.76490266342</v>
      </c>
      <c r="AB14" s="23">
        <v>534598</v>
      </c>
      <c r="AC14" s="26">
        <v>0.9</v>
      </c>
      <c r="AD14" s="23">
        <f t="shared" si="9"/>
        <v>481138.2</v>
      </c>
      <c r="AF14" s="9" t="s">
        <v>42</v>
      </c>
      <c r="AG14" s="1"/>
    </row>
    <row r="15" spans="2:33" s="27" customFormat="1" x14ac:dyDescent="0.35">
      <c r="B15" s="14" t="s">
        <v>43</v>
      </c>
      <c r="C15" s="21">
        <v>5321</v>
      </c>
      <c r="D15" s="16">
        <v>0.9587</v>
      </c>
      <c r="E15" s="17">
        <f t="shared" si="4"/>
        <v>25506.213499999998</v>
      </c>
      <c r="F15" s="18">
        <v>5627</v>
      </c>
      <c r="G15" s="19">
        <v>0.92789999999999995</v>
      </c>
      <c r="H15" s="20">
        <f t="shared" si="0"/>
        <v>5221.2932999999994</v>
      </c>
      <c r="I15" s="21">
        <v>5890</v>
      </c>
      <c r="J15" s="16">
        <v>0.9486</v>
      </c>
      <c r="K15" s="17">
        <f t="shared" si="1"/>
        <v>5587.2539999999999</v>
      </c>
      <c r="L15" s="22">
        <v>5751</v>
      </c>
      <c r="M15" s="19">
        <v>0.8</v>
      </c>
      <c r="N15" s="20">
        <f t="shared" si="5"/>
        <v>9661.68</v>
      </c>
      <c r="O15" s="23">
        <v>5271</v>
      </c>
      <c r="P15" s="16">
        <v>0.8</v>
      </c>
      <c r="Q15" s="17">
        <f t="shared" si="2"/>
        <v>4216.8</v>
      </c>
      <c r="R15" s="18">
        <v>3312</v>
      </c>
      <c r="S15" s="18">
        <f t="shared" si="6"/>
        <v>13248</v>
      </c>
      <c r="T15" s="19">
        <v>0.34</v>
      </c>
      <c r="U15" s="20">
        <f t="shared" si="7"/>
        <v>4504.3200000000006</v>
      </c>
      <c r="V15" s="21">
        <v>5321</v>
      </c>
      <c r="W15" s="16">
        <v>0.82199999999999995</v>
      </c>
      <c r="X15" s="17">
        <f t="shared" si="3"/>
        <v>4373.8620000000001</v>
      </c>
      <c r="Y15" s="24"/>
      <c r="Z15" s="41">
        <v>1.6806032240756594E-2</v>
      </c>
      <c r="AA15" s="22">
        <f t="shared" si="8"/>
        <v>144531.87727050669</v>
      </c>
      <c r="AB15" s="23">
        <v>426270</v>
      </c>
      <c r="AC15" s="26">
        <v>0.9</v>
      </c>
      <c r="AD15" s="23">
        <f t="shared" si="9"/>
        <v>383643</v>
      </c>
      <c r="AF15" s="9" t="s">
        <v>44</v>
      </c>
      <c r="AG15" s="1"/>
    </row>
    <row r="16" spans="2:33" s="27" customFormat="1" x14ac:dyDescent="0.35">
      <c r="B16" s="14" t="s">
        <v>45</v>
      </c>
      <c r="C16" s="42">
        <f t="shared" ref="C16" si="10">SUM(C8:C15)</f>
        <v>304967</v>
      </c>
      <c r="D16" s="43">
        <f>AVERAGE(D8:D15)</f>
        <v>0.94702500000000001</v>
      </c>
      <c r="E16" s="44">
        <f>SUM(E8:E15)</f>
        <v>1442421.8660000004</v>
      </c>
      <c r="F16" s="45">
        <f t="shared" ref="F16" si="11">SUM(F8:F15)</f>
        <v>311116</v>
      </c>
      <c r="G16" s="46">
        <f>AVERAGE(G8:G15)</f>
        <v>0.91616249999999999</v>
      </c>
      <c r="H16" s="45">
        <f t="shared" ref="H16:I16" si="12">SUM(H8:H15)</f>
        <v>285224.1678</v>
      </c>
      <c r="I16" s="47">
        <f t="shared" si="12"/>
        <v>321462</v>
      </c>
      <c r="J16" s="43">
        <f>AVERAGE(J8:J15)</f>
        <v>0.94582499999999992</v>
      </c>
      <c r="K16" s="47">
        <f t="shared" ref="K16:L16" si="13">SUM(K8:K15)</f>
        <v>304679.42710000003</v>
      </c>
      <c r="L16" s="45">
        <f t="shared" si="13"/>
        <v>311134</v>
      </c>
      <c r="M16" s="46">
        <f>AVERAGE(M8:M15)</f>
        <v>0.79999999999999993</v>
      </c>
      <c r="N16" s="45">
        <f>SUM(N8:N15)</f>
        <v>522705.12000000005</v>
      </c>
      <c r="O16" s="47">
        <f t="shared" ref="O16" si="14">SUM(O8:O15)</f>
        <v>288193</v>
      </c>
      <c r="P16" s="43">
        <f>AVERAGE(P8:P15)</f>
        <v>0.79999999999999993</v>
      </c>
      <c r="Q16" s="47">
        <f>SUM(Q8:Q15)+Q11</f>
        <v>246810.39999999997</v>
      </c>
      <c r="R16" s="45">
        <f t="shared" ref="R16:S16" si="15">SUM(R8:R15)</f>
        <v>226007</v>
      </c>
      <c r="S16" s="45">
        <f t="shared" si="15"/>
        <v>904028</v>
      </c>
      <c r="T16" s="46">
        <f>AVERAGE(T8:T15)</f>
        <v>0.33999999999999997</v>
      </c>
      <c r="U16" s="45">
        <f t="shared" ref="U16:V16" si="16">SUM(U8:U15)</f>
        <v>307369.52000000008</v>
      </c>
      <c r="V16" s="47">
        <f t="shared" si="16"/>
        <v>304967</v>
      </c>
      <c r="W16" s="43">
        <f>AVERAGE(W8:W15)</f>
        <v>0.82199999999999995</v>
      </c>
      <c r="X16" s="47">
        <f t="shared" ref="X16" si="17">SUM(X8:X15)</f>
        <v>250682.87399999995</v>
      </c>
      <c r="Y16" s="48"/>
      <c r="Z16" s="46"/>
      <c r="AA16" s="45">
        <v>8600000</v>
      </c>
      <c r="AB16" s="47">
        <f>SUM(AB8:AB15)</f>
        <v>25359449</v>
      </c>
      <c r="AC16" s="49">
        <v>0.9</v>
      </c>
      <c r="AD16" s="47">
        <f>SUM(AD8:AD15)</f>
        <v>22823504.099999998</v>
      </c>
      <c r="AF16" s="9" t="s">
        <v>74</v>
      </c>
      <c r="AG16"/>
    </row>
    <row r="17" spans="2:38" x14ac:dyDescent="0.35">
      <c r="C17" s="50"/>
      <c r="D17" s="51"/>
      <c r="E17" s="52"/>
      <c r="M17" s="53"/>
      <c r="O17" s="53"/>
      <c r="P17" s="53"/>
      <c r="Q17" s="53"/>
      <c r="AF17" s="9" t="s">
        <v>46</v>
      </c>
    </row>
    <row r="18" spans="2:38" x14ac:dyDescent="0.35">
      <c r="C18" s="50"/>
      <c r="D18" s="51"/>
      <c r="E18" s="54"/>
      <c r="M18" s="53"/>
      <c r="O18" s="53"/>
      <c r="P18" s="53"/>
      <c r="Q18" s="53"/>
      <c r="AF18" s="9" t="s">
        <v>47</v>
      </c>
    </row>
    <row r="19" spans="2:38" x14ac:dyDescent="0.35">
      <c r="C19" s="50"/>
      <c r="D19" s="51"/>
      <c r="E19" s="52"/>
      <c r="M19" s="53"/>
      <c r="O19" s="53"/>
      <c r="P19" s="53"/>
      <c r="Q19" s="53"/>
      <c r="AF19" s="9"/>
      <c r="AG19" s="55"/>
    </row>
    <row r="20" spans="2:38" ht="35.5" x14ac:dyDescent="0.35">
      <c r="B20" s="2"/>
      <c r="C20" s="56" t="s">
        <v>9</v>
      </c>
      <c r="D20" s="57"/>
      <c r="E20" s="57"/>
      <c r="F20" s="57"/>
      <c r="G20" s="58"/>
      <c r="H20" s="56" t="s">
        <v>48</v>
      </c>
      <c r="I20" s="57"/>
      <c r="J20" s="57"/>
      <c r="K20" s="58"/>
      <c r="L20" s="59" t="s">
        <v>49</v>
      </c>
      <c r="M20" s="59" t="s">
        <v>49</v>
      </c>
      <c r="N20" s="11" t="s">
        <v>50</v>
      </c>
      <c r="O20" s="11" t="s">
        <v>24</v>
      </c>
      <c r="R20" s="53"/>
      <c r="S20" s="53"/>
      <c r="T20" s="53"/>
      <c r="U20" s="53"/>
      <c r="AF20" s="8" t="s">
        <v>51</v>
      </c>
      <c r="AG20" s="1"/>
    </row>
    <row r="21" spans="2:38" ht="29.5" customHeight="1" x14ac:dyDescent="0.35">
      <c r="B21" s="2" t="s">
        <v>52</v>
      </c>
      <c r="C21" s="11" t="s">
        <v>27</v>
      </c>
      <c r="D21" s="11" t="s">
        <v>25</v>
      </c>
      <c r="E21" s="11" t="s">
        <v>53</v>
      </c>
      <c r="F21" s="11" t="s">
        <v>54</v>
      </c>
      <c r="G21" s="12" t="s">
        <v>55</v>
      </c>
      <c r="H21" s="11" t="s">
        <v>56</v>
      </c>
      <c r="I21" s="11" t="s">
        <v>29</v>
      </c>
      <c r="J21" s="11" t="s">
        <v>57</v>
      </c>
      <c r="K21" s="12" t="s">
        <v>58</v>
      </c>
      <c r="L21" s="60" t="s">
        <v>26</v>
      </c>
      <c r="M21" s="60" t="s">
        <v>59</v>
      </c>
      <c r="N21" s="11" t="s">
        <v>60</v>
      </c>
      <c r="O21" s="61"/>
      <c r="R21" s="53"/>
      <c r="S21" s="53"/>
      <c r="T21" s="53"/>
      <c r="U21" s="53"/>
      <c r="AF21" s="9" t="s">
        <v>61</v>
      </c>
      <c r="AG21" s="1"/>
    </row>
    <row r="22" spans="2:38" ht="16" customHeight="1" x14ac:dyDescent="0.35">
      <c r="B22" s="62" t="s">
        <v>30</v>
      </c>
      <c r="C22" s="23">
        <v>8086837</v>
      </c>
      <c r="D22" s="63">
        <v>0.9</v>
      </c>
      <c r="E22" s="64">
        <f>$C22*$D22</f>
        <v>7278153.2999999998</v>
      </c>
      <c r="F22" s="64">
        <f>$C22*$D22</f>
        <v>7278153.2999999998</v>
      </c>
      <c r="G22" s="65">
        <f>SUM(E22:F22)</f>
        <v>14556306.6</v>
      </c>
      <c r="H22" s="66">
        <f t="shared" ref="H22:H30" si="18">E8+H8+K8+N8+Q8+U8+X8</f>
        <v>1054798.6270999999</v>
      </c>
      <c r="I22" s="67">
        <f t="shared" ref="I22:I30" si="19">C22/$C$30</f>
        <v>0.3188885137054831</v>
      </c>
      <c r="J22" s="68">
        <f>$AA$16*I22</f>
        <v>2742441.2178671546</v>
      </c>
      <c r="K22" s="69">
        <f>SUM(H22+J22)</f>
        <v>3797239.8449671548</v>
      </c>
      <c r="L22" s="70">
        <f>SUM(G22+K22)</f>
        <v>18353546.444967154</v>
      </c>
      <c r="M22" s="71">
        <f t="shared" ref="M22:M30" si="20">K22/SUM(G22+K22)</f>
        <v>0.20689406575198555</v>
      </c>
      <c r="N22" s="68">
        <f>$N$30*I22</f>
        <v>2551108.1096438649</v>
      </c>
      <c r="O22" s="68">
        <f t="shared" ref="O22:O30" si="21">E22+F22+H22+J22+N22</f>
        <v>20904654.55461102</v>
      </c>
      <c r="R22" s="53"/>
      <c r="S22" s="53"/>
      <c r="T22" s="53"/>
      <c r="U22" s="53"/>
      <c r="AF22" s="9" t="s">
        <v>62</v>
      </c>
      <c r="AG22" t="s">
        <v>63</v>
      </c>
    </row>
    <row r="23" spans="2:38" ht="16" customHeight="1" x14ac:dyDescent="0.35">
      <c r="B23" s="72" t="s">
        <v>31</v>
      </c>
      <c r="C23" s="73">
        <v>6596467</v>
      </c>
      <c r="D23" s="74">
        <v>0.9</v>
      </c>
      <c r="E23" s="75">
        <f t="shared" ref="E23:F30" si="22">$C23*$D23</f>
        <v>5936820.2999999998</v>
      </c>
      <c r="F23" s="75">
        <f t="shared" si="22"/>
        <v>5936820.2999999998</v>
      </c>
      <c r="G23" s="65">
        <f t="shared" ref="G23:G30" si="23">SUM(E23:F23)</f>
        <v>11873640.6</v>
      </c>
      <c r="H23" s="76">
        <f t="shared" si="18"/>
        <v>856110.99930000002</v>
      </c>
      <c r="I23" s="77">
        <f t="shared" si="19"/>
        <v>0.26011870368319123</v>
      </c>
      <c r="J23" s="73">
        <f t="shared" ref="J23:J29" si="24">$AA$16*I23</f>
        <v>2237020.8516754447</v>
      </c>
      <c r="K23" s="69">
        <f>SUM(H23+J23)</f>
        <v>3093131.8509754445</v>
      </c>
      <c r="L23" s="70">
        <f t="shared" ref="L23:L30" si="25">SUM(G23+K23)</f>
        <v>14966772.450975444</v>
      </c>
      <c r="M23" s="71">
        <f t="shared" si="20"/>
        <v>0.20666659168549414</v>
      </c>
      <c r="N23" s="73">
        <f t="shared" ref="N23:N29" si="26">$N$30*I23</f>
        <v>2080949.6294655299</v>
      </c>
      <c r="O23" s="78">
        <f t="shared" si="21"/>
        <v>17047722.080440976</v>
      </c>
      <c r="R23" s="53"/>
      <c r="S23" s="53"/>
      <c r="AF23" s="111" t="s">
        <v>64</v>
      </c>
      <c r="AG23" s="79" t="s">
        <v>65</v>
      </c>
    </row>
    <row r="24" spans="2:38" ht="16" customHeight="1" x14ac:dyDescent="0.35">
      <c r="B24" s="72" t="s">
        <v>33</v>
      </c>
      <c r="C24" s="23">
        <v>5093650</v>
      </c>
      <c r="D24" s="80">
        <v>0.9</v>
      </c>
      <c r="E24" s="81">
        <f t="shared" si="22"/>
        <v>4584285</v>
      </c>
      <c r="F24" s="81">
        <f t="shared" si="22"/>
        <v>4584285</v>
      </c>
      <c r="G24" s="65">
        <f t="shared" si="23"/>
        <v>9168570</v>
      </c>
      <c r="H24" s="82">
        <f t="shared" si="18"/>
        <v>690137.0634000001</v>
      </c>
      <c r="I24" s="83">
        <f t="shared" si="19"/>
        <v>0.20085807069388614</v>
      </c>
      <c r="J24" s="23">
        <f t="shared" si="24"/>
        <v>1727379.4079674208</v>
      </c>
      <c r="K24" s="69">
        <f t="shared" ref="K24:K29" si="27">SUM(H24+J24)</f>
        <v>2417516.4713674206</v>
      </c>
      <c r="L24" s="70">
        <f t="shared" si="25"/>
        <v>11586086.471367421</v>
      </c>
      <c r="M24" s="71">
        <f t="shared" si="20"/>
        <v>0.20865686419152876</v>
      </c>
      <c r="N24" s="23">
        <f t="shared" si="26"/>
        <v>1606864.5655510891</v>
      </c>
      <c r="O24" s="68">
        <f t="shared" si="21"/>
        <v>13192951.03691851</v>
      </c>
      <c r="R24" s="53"/>
      <c r="S24" s="53"/>
      <c r="AF24" s="9" t="s">
        <v>66</v>
      </c>
      <c r="AG24" s="10" t="s">
        <v>67</v>
      </c>
    </row>
    <row r="25" spans="2:38" ht="16" customHeight="1" x14ac:dyDescent="0.35">
      <c r="B25" s="72" t="s">
        <v>35</v>
      </c>
      <c r="C25" s="23">
        <v>1752516</v>
      </c>
      <c r="D25" s="80">
        <v>0.9</v>
      </c>
      <c r="E25" s="81">
        <f t="shared" si="22"/>
        <v>1577264.4000000001</v>
      </c>
      <c r="F25" s="81">
        <f t="shared" si="22"/>
        <v>1577264.4000000001</v>
      </c>
      <c r="G25" s="65">
        <f t="shared" si="23"/>
        <v>3154528.8000000003</v>
      </c>
      <c r="H25" s="82">
        <f t="shared" si="18"/>
        <v>218818.7972</v>
      </c>
      <c r="I25" s="83">
        <f t="shared" si="19"/>
        <v>6.9107022001937024E-2</v>
      </c>
      <c r="J25" s="23">
        <f t="shared" si="24"/>
        <v>594320.38921665843</v>
      </c>
      <c r="K25" s="69">
        <f t="shared" si="27"/>
        <v>813139.18641665846</v>
      </c>
      <c r="L25" s="70">
        <f t="shared" si="25"/>
        <v>3967667.9864166589</v>
      </c>
      <c r="M25" s="71">
        <f t="shared" si="20"/>
        <v>0.20494133813626708</v>
      </c>
      <c r="N25" s="23">
        <f t="shared" si="26"/>
        <v>552856.17601549614</v>
      </c>
      <c r="O25" s="68">
        <f t="shared" si="21"/>
        <v>4520524.1624321546</v>
      </c>
      <c r="R25" s="53"/>
      <c r="S25" s="53"/>
      <c r="AF25" s="9" t="s">
        <v>68</v>
      </c>
      <c r="AG25" s="10" t="s">
        <v>69</v>
      </c>
    </row>
    <row r="26" spans="2:38" ht="16" customHeight="1" x14ac:dyDescent="0.35">
      <c r="B26" s="72" t="s">
        <v>37</v>
      </c>
      <c r="C26" s="23">
        <v>2622988</v>
      </c>
      <c r="D26" s="80">
        <v>0.9</v>
      </c>
      <c r="E26" s="81">
        <f t="shared" si="22"/>
        <v>2360689.2000000002</v>
      </c>
      <c r="F26" s="81">
        <f t="shared" si="22"/>
        <v>2360689.2000000002</v>
      </c>
      <c r="G26" s="65">
        <f t="shared" si="23"/>
        <v>4721378.4000000004</v>
      </c>
      <c r="H26" s="82">
        <f t="shared" si="18"/>
        <v>363004.96730000002</v>
      </c>
      <c r="I26" s="83">
        <f t="shared" si="19"/>
        <v>0.1034323734715214</v>
      </c>
      <c r="J26" s="23">
        <f t="shared" si="24"/>
        <v>889518.41185508401</v>
      </c>
      <c r="K26" s="69">
        <f t="shared" si="27"/>
        <v>1252523.379155084</v>
      </c>
      <c r="L26" s="70">
        <f t="shared" si="25"/>
        <v>5973901.7791550849</v>
      </c>
      <c r="M26" s="71">
        <f t="shared" si="20"/>
        <v>0.20966588093656838</v>
      </c>
      <c r="N26" s="23">
        <f t="shared" si="26"/>
        <v>827458.98777217115</v>
      </c>
      <c r="O26" s="68">
        <f t="shared" si="21"/>
        <v>6801360.7669272553</v>
      </c>
      <c r="R26" s="53"/>
      <c r="S26" s="53"/>
      <c r="AF26" s="8"/>
      <c r="AG26" s="1"/>
    </row>
    <row r="27" spans="2:38" ht="16" customHeight="1" x14ac:dyDescent="0.35">
      <c r="B27" s="72" t="s">
        <v>39</v>
      </c>
      <c r="C27" s="23">
        <v>246123</v>
      </c>
      <c r="D27" s="80">
        <v>0.9</v>
      </c>
      <c r="E27" s="81">
        <f t="shared" si="22"/>
        <v>221510.7</v>
      </c>
      <c r="F27" s="81">
        <f t="shared" si="22"/>
        <v>221510.7</v>
      </c>
      <c r="G27" s="65">
        <f t="shared" si="23"/>
        <v>443021.4</v>
      </c>
      <c r="H27" s="82">
        <f t="shared" si="18"/>
        <v>35637.8943</v>
      </c>
      <c r="I27" s="83">
        <f t="shared" si="19"/>
        <v>9.7053764851121171E-3</v>
      </c>
      <c r="J27" s="23">
        <f t="shared" si="24"/>
        <v>83466.23777196421</v>
      </c>
      <c r="K27" s="69">
        <f t="shared" si="27"/>
        <v>119104.13207196421</v>
      </c>
      <c r="L27" s="70">
        <f t="shared" si="25"/>
        <v>562125.53207196423</v>
      </c>
      <c r="M27" s="71">
        <f t="shared" si="20"/>
        <v>0.21188173330777707</v>
      </c>
      <c r="N27" s="23">
        <f t="shared" si="26"/>
        <v>77643.011880896942</v>
      </c>
      <c r="O27" s="68">
        <f t="shared" si="21"/>
        <v>639768.54395286122</v>
      </c>
      <c r="R27" s="53"/>
      <c r="S27" s="53"/>
      <c r="AF27" s="8"/>
      <c r="AG27" s="1"/>
    </row>
    <row r="28" spans="2:38" ht="16" customHeight="1" x14ac:dyDescent="0.35">
      <c r="B28" s="72" t="s">
        <v>41</v>
      </c>
      <c r="C28" s="23">
        <v>534598</v>
      </c>
      <c r="D28" s="80">
        <v>0.9</v>
      </c>
      <c r="E28" s="81">
        <f t="shared" si="22"/>
        <v>481138.2</v>
      </c>
      <c r="F28" s="81">
        <f t="shared" si="22"/>
        <v>481138.2</v>
      </c>
      <c r="G28" s="65">
        <f t="shared" si="23"/>
        <v>962276.4</v>
      </c>
      <c r="H28" s="82">
        <f t="shared" si="18"/>
        <v>66057.603499999997</v>
      </c>
      <c r="I28" s="83">
        <f t="shared" si="19"/>
        <v>2.1080820801745337E-2</v>
      </c>
      <c r="J28" s="23">
        <f t="shared" si="24"/>
        <v>181295.05889500989</v>
      </c>
      <c r="K28" s="69">
        <f t="shared" si="27"/>
        <v>247352.66239500989</v>
      </c>
      <c r="L28" s="70">
        <f t="shared" si="25"/>
        <v>1209629.0623950099</v>
      </c>
      <c r="M28" s="71">
        <f t="shared" si="20"/>
        <v>0.20448637527380747</v>
      </c>
      <c r="N28" s="23">
        <f t="shared" si="26"/>
        <v>168646.56641396269</v>
      </c>
      <c r="O28" s="68">
        <f t="shared" si="21"/>
        <v>1378275.6288089727</v>
      </c>
      <c r="P28" s="1"/>
      <c r="Q28" s="1"/>
      <c r="R28" s="53"/>
      <c r="S28" s="5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F28" s="8" t="s">
        <v>70</v>
      </c>
      <c r="AG28" s="1"/>
    </row>
    <row r="29" spans="2:38" s="1" customFormat="1" ht="16" customHeight="1" x14ac:dyDescent="0.35">
      <c r="B29" s="84" t="s">
        <v>43</v>
      </c>
      <c r="C29" s="23">
        <v>426270</v>
      </c>
      <c r="D29" s="85">
        <v>0.9</v>
      </c>
      <c r="E29" s="86">
        <f t="shared" si="22"/>
        <v>383643</v>
      </c>
      <c r="F29" s="86">
        <f t="shared" si="22"/>
        <v>383643</v>
      </c>
      <c r="G29" s="87">
        <f t="shared" si="23"/>
        <v>767286</v>
      </c>
      <c r="H29" s="88">
        <f t="shared" si="18"/>
        <v>59071.4228</v>
      </c>
      <c r="I29" s="89">
        <f t="shared" si="19"/>
        <v>1.6809119157123641E-2</v>
      </c>
      <c r="J29" s="90">
        <f t="shared" si="24"/>
        <v>144558.42475126332</v>
      </c>
      <c r="K29" s="69">
        <f t="shared" si="27"/>
        <v>203629.84755126332</v>
      </c>
      <c r="L29" s="91">
        <f t="shared" si="25"/>
        <v>970915.84755126329</v>
      </c>
      <c r="M29" s="92">
        <f t="shared" si="20"/>
        <v>0.20972965686453263</v>
      </c>
      <c r="N29" s="90">
        <f t="shared" si="26"/>
        <v>134472.95325698913</v>
      </c>
      <c r="O29" s="93">
        <f t="shared" si="21"/>
        <v>1105388.8008082525</v>
      </c>
      <c r="R29" s="53"/>
      <c r="S29" s="53"/>
      <c r="AF29" s="9" t="s">
        <v>71</v>
      </c>
      <c r="AH29"/>
      <c r="AI29"/>
      <c r="AL29"/>
    </row>
    <row r="30" spans="2:38" s="1" customFormat="1" ht="16" customHeight="1" thickBot="1" x14ac:dyDescent="0.4">
      <c r="B30" s="94" t="s">
        <v>45</v>
      </c>
      <c r="C30" s="47">
        <f>SUM(C22:C29)</f>
        <v>25359449</v>
      </c>
      <c r="D30" s="95">
        <v>0.9</v>
      </c>
      <c r="E30" s="96">
        <f t="shared" si="22"/>
        <v>22823504.100000001</v>
      </c>
      <c r="F30" s="96">
        <f t="shared" si="22"/>
        <v>22823504.100000001</v>
      </c>
      <c r="G30" s="97">
        <f t="shared" si="23"/>
        <v>45647008.200000003</v>
      </c>
      <c r="H30" s="98">
        <f t="shared" si="18"/>
        <v>3359893.3749000002</v>
      </c>
      <c r="I30" s="99">
        <f t="shared" si="19"/>
        <v>1</v>
      </c>
      <c r="J30" s="100">
        <v>8600000</v>
      </c>
      <c r="K30" s="101">
        <f>SUM(H30+J30)</f>
        <v>11959893.3749</v>
      </c>
      <c r="L30" s="102">
        <f t="shared" si="25"/>
        <v>57606901.574900001</v>
      </c>
      <c r="M30" s="103">
        <f t="shared" si="20"/>
        <v>0.20761216187525464</v>
      </c>
      <c r="N30" s="100">
        <v>8000000</v>
      </c>
      <c r="O30" s="100">
        <f t="shared" si="21"/>
        <v>65606901.574900001</v>
      </c>
      <c r="R30" s="53"/>
      <c r="S30" s="53"/>
      <c r="AF30" t="s">
        <v>72</v>
      </c>
    </row>
    <row r="31" spans="2:38" s="1" customFormat="1" ht="14.5" customHeight="1" thickTop="1" x14ac:dyDescent="0.35">
      <c r="D31" s="8"/>
      <c r="E31"/>
      <c r="L31"/>
      <c r="M31" s="53"/>
      <c r="N31"/>
      <c r="O31" s="53"/>
      <c r="P31" s="53"/>
      <c r="AF31" s="9" t="s">
        <v>73</v>
      </c>
    </row>
    <row r="32" spans="2:38" s="1" customFormat="1" x14ac:dyDescent="0.35">
      <c r="D32" s="8"/>
      <c r="E32"/>
      <c r="L32"/>
      <c r="M32" s="53"/>
      <c r="N32"/>
      <c r="O32" s="53"/>
      <c r="P32" s="53"/>
      <c r="AF32" s="112" t="s">
        <v>75</v>
      </c>
    </row>
    <row r="33" spans="4:18" s="1" customFormat="1" x14ac:dyDescent="0.35">
      <c r="D33" s="8"/>
      <c r="E33"/>
      <c r="L33"/>
      <c r="M33" s="53"/>
      <c r="N33"/>
      <c r="O33" s="53"/>
      <c r="P33" s="53"/>
    </row>
    <row r="34" spans="4:18" s="1" customFormat="1" x14ac:dyDescent="0.35">
      <c r="D34" s="8"/>
      <c r="E34"/>
      <c r="L34"/>
      <c r="M34" s="53"/>
      <c r="N34"/>
      <c r="O34" s="53"/>
      <c r="P34" s="53"/>
    </row>
    <row r="35" spans="4:18" s="1" customFormat="1" x14ac:dyDescent="0.35">
      <c r="D35" s="8"/>
      <c r="E35"/>
      <c r="L35"/>
      <c r="M35" s="53"/>
      <c r="N35"/>
      <c r="O35" s="53"/>
      <c r="P35" s="53"/>
    </row>
    <row r="36" spans="4:18" s="1" customFormat="1" x14ac:dyDescent="0.35">
      <c r="D36" s="8"/>
      <c r="E36"/>
      <c r="L36"/>
      <c r="M36" s="53"/>
      <c r="N36"/>
      <c r="O36" s="53"/>
      <c r="P36" s="53"/>
    </row>
    <row r="37" spans="4:18" s="1" customFormat="1" x14ac:dyDescent="0.35">
      <c r="D37" s="8"/>
      <c r="E37"/>
      <c r="L37"/>
      <c r="M37" s="53"/>
      <c r="N37"/>
      <c r="O37" s="53"/>
      <c r="P37" s="53"/>
    </row>
    <row r="38" spans="4:18" s="1" customFormat="1" x14ac:dyDescent="0.35">
      <c r="D38" s="8"/>
      <c r="E38"/>
      <c r="L38"/>
      <c r="M38" s="53"/>
      <c r="N38"/>
      <c r="O38" s="53"/>
      <c r="P38" s="53"/>
    </row>
    <row r="39" spans="4:18" s="1" customFormat="1" x14ac:dyDescent="0.35">
      <c r="D39" s="8"/>
      <c r="E39"/>
      <c r="L39"/>
      <c r="M39" s="53"/>
      <c r="N39"/>
      <c r="O39" s="53"/>
      <c r="P39" s="53"/>
    </row>
    <row r="40" spans="4:18" s="1" customFormat="1" x14ac:dyDescent="0.35">
      <c r="L40"/>
      <c r="M40" s="53"/>
      <c r="Q40"/>
    </row>
    <row r="41" spans="4:18" s="1" customFormat="1" x14ac:dyDescent="0.35">
      <c r="D41"/>
      <c r="I41" s="104"/>
      <c r="K41" s="105"/>
      <c r="L41" s="106"/>
      <c r="N41" s="104"/>
      <c r="P41" s="105"/>
      <c r="Q41" s="106"/>
      <c r="R41" s="107"/>
    </row>
    <row r="42" spans="4:18" s="1" customFormat="1" x14ac:dyDescent="0.35">
      <c r="D42"/>
      <c r="E42"/>
      <c r="I42" s="104"/>
      <c r="K42" s="105"/>
      <c r="L42" s="106"/>
      <c r="N42" s="104"/>
      <c r="P42" s="105"/>
      <c r="Q42" s="106"/>
      <c r="R42" s="107"/>
    </row>
    <row r="43" spans="4:18" s="1" customFormat="1" x14ac:dyDescent="0.35">
      <c r="D43"/>
      <c r="E43"/>
      <c r="I43" s="104"/>
      <c r="K43" s="105"/>
      <c r="L43" s="106"/>
      <c r="N43" s="104"/>
      <c r="P43" s="105"/>
      <c r="Q43" s="106"/>
    </row>
    <row r="44" spans="4:18" s="1" customFormat="1" x14ac:dyDescent="0.35">
      <c r="D44"/>
      <c r="I44" s="104"/>
      <c r="K44" s="105"/>
      <c r="L44" s="106"/>
      <c r="N44" s="104"/>
      <c r="P44" s="105"/>
      <c r="Q44" s="106"/>
    </row>
    <row r="45" spans="4:18" s="1" customFormat="1" x14ac:dyDescent="0.35">
      <c r="D45"/>
      <c r="I45" s="104"/>
      <c r="K45" s="105"/>
      <c r="L45" s="106"/>
      <c r="N45" s="104"/>
      <c r="P45" s="105"/>
      <c r="Q45" s="106"/>
    </row>
    <row r="46" spans="4:18" s="1" customFormat="1" x14ac:dyDescent="0.35">
      <c r="D46"/>
      <c r="E46"/>
      <c r="K46" s="105"/>
      <c r="L46" s="108"/>
      <c r="P46" s="105"/>
      <c r="Q46" s="108"/>
    </row>
    <row r="47" spans="4:18" s="1" customFormat="1" x14ac:dyDescent="0.35">
      <c r="D47"/>
      <c r="E47"/>
      <c r="K47" s="109"/>
      <c r="P47" s="109"/>
    </row>
    <row r="48" spans="4:18" s="1" customFormat="1" x14ac:dyDescent="0.35">
      <c r="E48"/>
      <c r="P48" s="109"/>
    </row>
    <row r="49" spans="4:18" s="1" customFormat="1" x14ac:dyDescent="0.35">
      <c r="D49"/>
      <c r="E49" s="110"/>
      <c r="P49" s="107"/>
    </row>
    <row r="50" spans="4:18" s="1" customFormat="1" x14ac:dyDescent="0.35"/>
    <row r="51" spans="4:18" s="1" customFormat="1" x14ac:dyDescent="0.35">
      <c r="D51"/>
      <c r="Q51"/>
    </row>
    <row r="52" spans="4:18" s="1" customFormat="1" x14ac:dyDescent="0.35">
      <c r="D52"/>
      <c r="E52"/>
      <c r="N52" s="104"/>
      <c r="P52" s="105"/>
      <c r="Q52" s="106"/>
      <c r="R52" s="107"/>
    </row>
    <row r="53" spans="4:18" s="1" customFormat="1" x14ac:dyDescent="0.35">
      <c r="D53"/>
      <c r="E53" s="50"/>
      <c r="N53" s="104"/>
      <c r="P53" s="105"/>
      <c r="Q53" s="106"/>
    </row>
    <row r="54" spans="4:18" s="1" customFormat="1" x14ac:dyDescent="0.35">
      <c r="D54"/>
      <c r="E54" s="50"/>
      <c r="N54" s="104"/>
      <c r="P54" s="105"/>
      <c r="Q54" s="106"/>
    </row>
    <row r="55" spans="4:18" s="1" customFormat="1" x14ac:dyDescent="0.35">
      <c r="D55"/>
      <c r="E55" s="50"/>
      <c r="N55" s="104"/>
      <c r="P55" s="105"/>
      <c r="Q55" s="106"/>
    </row>
    <row r="56" spans="4:18" s="1" customFormat="1" x14ac:dyDescent="0.35">
      <c r="N56" s="104"/>
      <c r="P56" s="105"/>
      <c r="Q56" s="106"/>
    </row>
    <row r="57" spans="4:18" s="1" customFormat="1" x14ac:dyDescent="0.35">
      <c r="P57" s="105"/>
      <c r="Q57" s="108"/>
    </row>
    <row r="58" spans="4:18" s="1" customFormat="1" x14ac:dyDescent="0.35"/>
    <row r="59" spans="4:18" s="1" customFormat="1" x14ac:dyDescent="0.35">
      <c r="D59"/>
    </row>
    <row r="60" spans="4:18" s="1" customFormat="1" x14ac:dyDescent="0.35"/>
    <row r="61" spans="4:18" s="1" customFormat="1" x14ac:dyDescent="0.35"/>
    <row r="62" spans="4:18" s="1" customFormat="1" x14ac:dyDescent="0.35"/>
    <row r="63" spans="4:18" s="1" customFormat="1" x14ac:dyDescent="0.35"/>
    <row r="64" spans="4:18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pans="2:33" s="1" customFormat="1" x14ac:dyDescent="0.35"/>
    <row r="290" spans="2:33" s="1" customFormat="1" x14ac:dyDescent="0.35"/>
    <row r="291" spans="2:33" s="1" customFormat="1" x14ac:dyDescent="0.35"/>
    <row r="292" spans="2:33" s="1" customFormat="1" x14ac:dyDescent="0.35"/>
    <row r="293" spans="2:33" s="1" customFormat="1" x14ac:dyDescent="0.35">
      <c r="C293"/>
      <c r="D293"/>
      <c r="E293"/>
      <c r="F293"/>
      <c r="G293"/>
      <c r="H293"/>
      <c r="I293"/>
      <c r="J293"/>
      <c r="K293"/>
    </row>
    <row r="294" spans="2:33" s="1" customFormat="1" x14ac:dyDescent="0.35">
      <c r="B294"/>
      <c r="C294"/>
      <c r="D294"/>
      <c r="E294"/>
      <c r="F294"/>
      <c r="G294"/>
      <c r="H294"/>
      <c r="I294"/>
      <c r="J294"/>
      <c r="K294"/>
    </row>
    <row r="295" spans="2:33" s="1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2:33" s="1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F296"/>
      <c r="AG296"/>
    </row>
  </sheetData>
  <mergeCells count="29">
    <mergeCell ref="AB6:AD6"/>
    <mergeCell ref="C20:G20"/>
    <mergeCell ref="H20:K20"/>
    <mergeCell ref="Y5:AA5"/>
    <mergeCell ref="AB5:AD5"/>
    <mergeCell ref="C6:E6"/>
    <mergeCell ref="F6:H6"/>
    <mergeCell ref="I6:K6"/>
    <mergeCell ref="L6:N6"/>
    <mergeCell ref="O6:Q6"/>
    <mergeCell ref="R6:U6"/>
    <mergeCell ref="V6:X6"/>
    <mergeCell ref="Y6:AA6"/>
    <mergeCell ref="V4:X4"/>
    <mergeCell ref="Y4:AA4"/>
    <mergeCell ref="AB4:AD4"/>
    <mergeCell ref="C5:E5"/>
    <mergeCell ref="F5:H5"/>
    <mergeCell ref="I5:K5"/>
    <mergeCell ref="L5:N5"/>
    <mergeCell ref="O5:Q5"/>
    <mergeCell ref="R5:U5"/>
    <mergeCell ref="V5:X5"/>
    <mergeCell ref="C4:E4"/>
    <mergeCell ref="F4:H4"/>
    <mergeCell ref="I4:K4"/>
    <mergeCell ref="L4:N4"/>
    <mergeCell ref="O4:Q4"/>
    <mergeCell ref="R4:U4"/>
  </mergeCells>
  <hyperlinks>
    <hyperlink ref="AG23" r:id="rId1" xr:uid="{AEC43BE1-E04E-4DDB-9CE4-FF38E5FFAF4C}"/>
    <hyperlink ref="AG25" r:id="rId2" xr:uid="{8982EC15-8775-45F2-ABA6-510E8892D353}"/>
    <hyperlink ref="AG24" r:id="rId3" xr:uid="{4418EE33-74E2-4F7C-BEAA-382364135248}"/>
    <hyperlink ref="AG6" r:id="rId4" xr:uid="{3BFA9032-ACF9-4A74-AB4D-BA2BCAA9A764}"/>
    <hyperlink ref="AG5" r:id="rId5" xr:uid="{B92EA1D3-A1E9-4C69-9E69-89D4C03FADC5}"/>
  </hyperlinks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3CC4F54322544BC0DB918CCB29450" ma:contentTypeVersion="11" ma:contentTypeDescription="Create a new document." ma:contentTypeScope="" ma:versionID="8eda89ca80c1380ffe984f326d653df8">
  <xsd:schema xmlns:xsd="http://www.w3.org/2001/XMLSchema" xmlns:xs="http://www.w3.org/2001/XMLSchema" xmlns:p="http://schemas.microsoft.com/office/2006/metadata/properties" xmlns:ns2="a476d8d8-7a72-4084-99be-15229fc14678" xmlns:ns3="ef23682f-7669-4bff-8ea8-d9d9da74b3a4" targetNamespace="http://schemas.microsoft.com/office/2006/metadata/properties" ma:root="true" ma:fieldsID="88f2bbc3aa3c2088be4e6e20a94de3ee" ns2:_="" ns3:_="">
    <xsd:import namespace="a476d8d8-7a72-4084-99be-15229fc14678"/>
    <xsd:import namespace="ef23682f-7669-4bff-8ea8-d9d9da74b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6d8d8-7a72-4084-99be-15229fc14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3682f-7669-4bff-8ea8-d9d9da74b3a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08A1F-587C-4091-A11F-C90CDDF57F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1A0EAB-F837-4014-A22B-35F643D4B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76F46-CB2B-4F3F-A67E-A3226FDF8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6d8d8-7a72-4084-99be-15229fc14678"/>
    <ds:schemaRef ds:uri="ef23682f-7669-4bff-8ea8-d9d9da74b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Australian Encounters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Renehan</dc:creator>
  <cp:lastModifiedBy>Luke Renehan</cp:lastModifiedBy>
  <dcterms:created xsi:type="dcterms:W3CDTF">2015-06-05T18:17:20Z</dcterms:created>
  <dcterms:modified xsi:type="dcterms:W3CDTF">2021-01-02T01:02:08Z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0x0101007BA3CC4F54322544BC0DB918CCB29450</vt:lpwstr>
  </property>
</Properties>
</file>